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WPF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<sst xmlns="http://schemas.openxmlformats.org/spreadsheetml/2006/main" count="120" uniqueCount="91">
  <si>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L.p.</t>
  </si>
  <si>
    <t>Formuła</t>
  </si>
  <si>
    <t>Wyszczególnienie</t>
  </si>
  <si>
    <t>Wykonanie 2008</t>
  </si>
  <si>
    <t>Wykonanie 2009</t>
  </si>
  <si>
    <t>Plan 3 kw. 2010</t>
  </si>
  <si>
    <t>Przewidywane wykonanie 2010</t>
  </si>
  <si>
    <t>Prognoza 2011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</si>
  <si>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</si>
  <si>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</si>
  <si>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</si>
  <si>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</si>
  <si>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</si>
  <si>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</si>
  <si>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</si>
  <si>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</si>
  <si>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</si>
  <si>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[1a]+[1b]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</si>
  <si>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</si>
  <si>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</si>
  <si>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</si>
  <si>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</si>
  <si>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</si>
  <si>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</si>
  <si>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 ze sprzedaży majątku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</si>
  <si>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</si>
  <si>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</si>
  <si>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</si>
  <si>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</si>
  <si>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</si>
  <si>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</si>
  <si>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</si>
  <si>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</si>
  <si>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 gwarancje i poręczenia podlegające wyłączeniu z limitów spłaty zobowiązań z art. 243 ufp/169sufp</t>
  </si>
  <si>
    <t>2e</t>
  </si>
  <si>
    <t xml:space="preserve"> wydatki bieżące objęte limitem art. 226 ust. 4 ufp</t>
  </si>
  <si>
    <t>[1]-[2]</t>
  </si>
  <si>
    <t>Różnica (1-2)</t>
  </si>
  <si>
    <t>Nadwyżka budżetowa z lat ubiegłych plus wolne środki, zgodnie z art. 217 ufp, w tym:</t>
  </si>
  <si>
    <t>4a</t>
  </si>
  <si>
    <t xml:space="preserve"> nadwyżka budżetowa z lat ubiegłych plus wolne środki, zgodnie z art. 217 ufp, angażowane na pokrycie deficytu budżetu roku bieżącego</t>
  </si>
  <si>
    <t>Inne przychody nie związane z zaciągnięciem długu</t>
  </si>
  <si>
    <t>[3]+[4]+[5]</t>
  </si>
  <si>
    <t>Środki do dyspozycji (3+4+5)</t>
  </si>
  <si>
    <t>[7a]+[7b]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</si>
  <si>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</si>
  <si>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</si>
  <si>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</si>
  <si>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</si>
  <si>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</si>
  <si>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>Inne rozchody (bez spłaty długu np. udzielane pożyczki)</t>
  </si>
  <si>
    <t>[6]-[7]-[8]</t>
  </si>
  <si>
    <t>Środki do dyspozycji (6-7-8)</t>
  </si>
  <si>
    <t>Wydatki majątkowe, w tym:</t>
  </si>
  <si>
    <t>10a</t>
  </si>
  <si>
    <t xml:space="preserve"> wydatki majątkowe objęte limitem art. 226 ust. 4 ufp</t>
  </si>
  <si>
    <t>Przychody (kredyty, pożyczki, emisje obligacji)</t>
  </si>
  <si>
    <t>[9]-[10]+[11]</t>
  </si>
  <si>
    <t>Rozliczenie budżetu (9-10+11)</t>
  </si>
  <si>
    <t>Kwota długu, w tym:</t>
  </si>
  <si>
    <t>13a</t>
  </si>
  <si>
    <t xml:space="preserve"> łączna kwota wyłączeń z art. 243 ust. 3 pkt 1 ufp oraz art. 170 ust. 3 sufp</t>
  </si>
  <si>
    <t>13b</t>
  </si>
  <si>
    <t xml:space="preserve"> kwota wyłączeń z art. 243 ust. 3 pkt 1 ufp oraz art. 169 ust. 3 sufp przypadająca na dany rok budżetowy</t>
  </si>
  <si>
    <t>Kwota zobowiązań związku współtworzonego przez jst przypadających do spłaty w danym roku budżetowym podlegająca doliczeniu zgodnie z art. 244 ufp</t>
  </si>
  <si>
    <t>([7]+[2c])/[1]</t>
  </si>
  <si>
    <t>Relacja planowanej łącznej kwoty spłat zobowiązań do dochodów</t>
  </si>
  <si>
    <t>15a</t>
  </si>
  <si>
    <t>średnia z trzech poprzednich lat [15c]</t>
  </si>
  <si>
    <t>Maksymalny dopuszczalny wskaźnik spłaty z art. 243 ufp</t>
  </si>
  <si>
    <t>[15b]&lt;=[15a]</t>
  </si>
  <si>
    <t>Spełnienie wskaźnika spłaty z art. 243 ufp po uwzględnieniu art. 244 ufp</t>
  </si>
  <si>
    <t>([7a]+[2c]+[7b]-[2d]-[13b])/[1]</t>
  </si>
  <si>
    <t>Planowana łączna kwota spłaty zobowiązań do dochodów ogółem -max 15% z art. 169 sufp</t>
  </si>
  <si>
    <t>([13]-[13a])/[1]</t>
  </si>
  <si>
    <t>Zadłużenie/dochody ogółem [(13–13a):1] - max 60% z art. 170 sufp</t>
  </si>
  <si>
    <t>[2]+[7b]</t>
  </si>
  <si>
    <t>Wydatki bieżące razem (2 + 7b)</t>
  </si>
  <si>
    <t>[10]+[19]</t>
  </si>
  <si>
    <t>Wydatki ogółem (10+19)</t>
  </si>
  <si>
    <t>[1]-[20]</t>
  </si>
  <si>
    <t>Wynik budżetu (1 - 20)</t>
  </si>
  <si>
    <t>[4]+[5]+[11]</t>
  </si>
  <si>
    <t>Przychody budżetu (4+5+11)</t>
  </si>
  <si>
    <t>[7a]+[8]</t>
  </si>
  <si>
    <t>Rozchody budżetu (7a + 8)</t>
  </si>
  <si>
    <t>TAK</t>
  </si>
  <si>
    <t>WIELOLETNIA  PROGNOZA  FINANSOWA   NA LATA 2011 - 2020</t>
  </si>
  <si>
    <t>NIE</t>
  </si>
  <si>
    <t xml:space="preserve">Załącznik Nr 1 do zarządzenia Nr 13/11 Wójta Gminy Somianka z dnia 31 marca 2011 r. </t>
  </si>
  <si>
    <t>Zmian w WPF zarówno po stronie dochodów jak i wydatków bieżących dokonano na podstawie zawartych umów z Województwem Mazowieckim na programy realizowane z udziałem srodków europejskich jest to projekt o nazwie " Wyrównywanie szans edukacyjnych uczniów poprzez dodatkowe zajecia rozwijające kompetencje kluczowe  - Zagrajmy o sukces" na kwotę 29.340,00 zł. Zwiększono również kwotę dochodów i wydatków na realizację zadań z zakresu administracji rządowej określonych w art. 18 pkt.2 z dnia 4 marca 2010 roku o narodowym spisie powszechnym ludności i mieszkań w 2011 roku jest to kwota 9.898,00 zł.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</si>
</sst>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"/>
      <family val="0"/>
    </font>
    <font>
      <sz val="8"/>
      <name val="Arial"/>
      <family val="0"/>
    </font>
    <font>
      <sz val="8"/>
      <color indexed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3" fontId="1" fillId="0" borderId="1" xfId="15" applyFont="1" applyBorder="1" applyAlignment="1">
      <alignment/>
    </xf>
    <xf numFmtId="0" fontId="1" fillId="0" borderId="1" xfId="0" applyFont="1" applyBorder="1" applyAlignment="1">
      <alignment horizontal="right"/>
    </xf>
    <xf numFmtId="43" fontId="0" fillId="0" borderId="0" xfId="15" applyAlignment="1">
      <alignment/>
    </xf>
    <xf numFmtId="10" fontId="1" fillId="0" borderId="1" xfId="15" applyNumberFormat="1" applyFont="1" applyBorder="1" applyAlignment="1">
      <alignment/>
    </xf>
    <xf numFmtId="10" fontId="1" fillId="0" borderId="1" xfId="17" applyNumberFormat="1" applyFont="1" applyBorder="1" applyAlignment="1">
      <alignment/>
    </xf>
    <xf numFmtId="10" fontId="2" fillId="2" borderId="1" xfId="17" applyNumberFormat="1" applyFont="1" applyFill="1" applyBorder="1" applyAlignment="1">
      <alignment/>
    </xf>
    <xf numFmtId="43" fontId="1" fillId="0" borderId="1" xfId="15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43" fontId="1" fillId="0" borderId="2" xfId="15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workbookViewId="0" topLeftCell="A30">
      <selection activeCell="F34" sqref="F34"/>
    </sheetView>
  </sheetViews>
  <sheetFormatPr defaultColWidth="9.140625" defaultRowHeight="12.75"/>
  <cols>
    <col min="1" max="1" width="4.8515625" style="0" customWidth="1"/>
    <col min="2" max="2" width="8.7109375" style="0" customWidth="1"/>
    <col min="3" max="3" width="20.57421875" style="0" customWidth="1"/>
    <col min="4" max="4" width="13.8515625" style="0" customWidth="1"/>
    <col min="5" max="5" width="13.421875" style="0" customWidth="1"/>
    <col min="6" max="6" width="13.7109375" style="0" customWidth="1"/>
    <col min="7" max="7" width="14.28125" style="0" customWidth="1"/>
    <col min="8" max="8" width="13.28125" style="0" customWidth="1"/>
    <col min="9" max="9" width="14.28125" style="0" customWidth="1"/>
    <col min="10" max="11" width="13.7109375" style="0" bestFit="1" customWidth="1"/>
    <col min="12" max="12" width="14.57421875" style="0" bestFit="1" customWidth="1"/>
    <col min="13" max="17" width="13.7109375" style="0" bestFit="1" customWidth="1"/>
  </cols>
  <sheetData>
    <row r="1" spans="1:17" ht="12.75">
      <c r="A1" s="17" t="s">
        <v>89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9:12" ht="12.75">
      <c r="I2" s="11" t="s">
        <v>87</v>
      </c>
      <c r="J2" s="11"/>
      <c r="K2" s="11"/>
      <c r="L2" s="11"/>
    </row>
    <row r="4" spans="1:17" ht="22.5">
      <c r="A4" s="2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</row>
    <row r="5" spans="1:17" ht="12.75">
      <c r="A5" s="5">
        <v>1</v>
      </c>
      <c r="B5" s="2" t="s">
        <v>17</v>
      </c>
      <c r="C5" s="2" t="s">
        <v>18</v>
      </c>
      <c r="D5" s="4">
        <v>14579652.06</v>
      </c>
      <c r="E5" s="4">
        <v>15341030.37</v>
      </c>
      <c r="F5" s="4">
        <v>16049476.49</v>
      </c>
      <c r="G5" s="4">
        <f>SUM(G6:G7)</f>
        <v>16167814.41</v>
      </c>
      <c r="H5" s="4">
        <f>SUM(H6:H7)</f>
        <v>19719554.72</v>
      </c>
      <c r="I5" s="4">
        <v>18112270</v>
      </c>
      <c r="J5" s="4">
        <v>17500000</v>
      </c>
      <c r="K5" s="4">
        <v>18500000</v>
      </c>
      <c r="L5" s="4">
        <f>SUM(L6)</f>
        <v>15040000</v>
      </c>
      <c r="M5" s="4">
        <f>SUM(M6:M8)</f>
        <v>16312000</v>
      </c>
      <c r="N5" s="4">
        <v>16847000</v>
      </c>
      <c r="O5" s="4">
        <v>16827000</v>
      </c>
      <c r="P5" s="4">
        <v>16500000</v>
      </c>
      <c r="Q5" s="4">
        <v>17000000</v>
      </c>
    </row>
    <row r="6" spans="1:17" ht="12.75">
      <c r="A6" s="2" t="s">
        <v>19</v>
      </c>
      <c r="B6" s="2"/>
      <c r="C6" s="2" t="s">
        <v>20</v>
      </c>
      <c r="D6" s="4">
        <v>12662957.63</v>
      </c>
      <c r="E6" s="4">
        <v>14051089.37</v>
      </c>
      <c r="F6" s="4">
        <v>14999477.49</v>
      </c>
      <c r="G6" s="4">
        <v>15270215.3</v>
      </c>
      <c r="H6" s="4">
        <v>15202601.72</v>
      </c>
      <c r="I6" s="4">
        <v>15500000</v>
      </c>
      <c r="J6" s="4">
        <v>16000000</v>
      </c>
      <c r="K6" s="4">
        <v>18500000</v>
      </c>
      <c r="L6" s="4">
        <v>15040000</v>
      </c>
      <c r="M6" s="4">
        <v>16312000</v>
      </c>
      <c r="N6" s="4">
        <v>16847000</v>
      </c>
      <c r="O6" s="4">
        <v>16827000</v>
      </c>
      <c r="P6" s="4">
        <v>16500000</v>
      </c>
      <c r="Q6" s="4">
        <v>17000000</v>
      </c>
    </row>
    <row r="7" spans="1:17" ht="12.75">
      <c r="A7" s="2" t="s">
        <v>21</v>
      </c>
      <c r="B7" s="2"/>
      <c r="C7" s="2" t="s">
        <v>22</v>
      </c>
      <c r="D7" s="4">
        <v>1916694.43</v>
      </c>
      <c r="E7" s="4">
        <v>1289941</v>
      </c>
      <c r="F7" s="4">
        <v>1049999</v>
      </c>
      <c r="G7" s="4">
        <v>897599.11</v>
      </c>
      <c r="H7" s="4">
        <v>4516953</v>
      </c>
      <c r="I7" s="4">
        <v>2612270</v>
      </c>
      <c r="J7" s="4">
        <v>1500000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</row>
    <row r="8" spans="1:17" ht="12.75">
      <c r="A8" s="2" t="s">
        <v>23</v>
      </c>
      <c r="B8" s="2"/>
      <c r="C8" s="2" t="s">
        <v>24</v>
      </c>
      <c r="D8" s="4">
        <v>740844.43</v>
      </c>
      <c r="E8" s="4">
        <v>0</v>
      </c>
      <c r="F8" s="4">
        <v>600000</v>
      </c>
      <c r="G8" s="4">
        <v>897599.11</v>
      </c>
      <c r="H8" s="4">
        <v>860000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</row>
    <row r="9" spans="1:17" ht="56.25">
      <c r="A9" s="2">
        <v>2</v>
      </c>
      <c r="B9" s="2"/>
      <c r="C9" s="3" t="s">
        <v>25</v>
      </c>
      <c r="D9" s="4">
        <v>11935920.84</v>
      </c>
      <c r="E9" s="4">
        <v>12817719.32</v>
      </c>
      <c r="F9" s="4">
        <v>14553260.49</v>
      </c>
      <c r="G9" s="4">
        <v>14023808.98</v>
      </c>
      <c r="H9" s="4">
        <v>15107182.72</v>
      </c>
      <c r="I9" s="4">
        <v>14488233</v>
      </c>
      <c r="J9" s="4">
        <v>14140483</v>
      </c>
      <c r="K9" s="4">
        <v>14500000</v>
      </c>
      <c r="L9" s="4">
        <v>14250000</v>
      </c>
      <c r="M9" s="4">
        <v>14250000</v>
      </c>
      <c r="N9" s="4">
        <v>14300000</v>
      </c>
      <c r="O9" s="4">
        <v>14800000</v>
      </c>
      <c r="P9" s="4">
        <v>14800000</v>
      </c>
      <c r="Q9" s="4">
        <v>15000000</v>
      </c>
    </row>
    <row r="10" spans="1:17" ht="22.5">
      <c r="A10" s="2" t="s">
        <v>26</v>
      </c>
      <c r="B10" s="2"/>
      <c r="C10" s="3" t="s">
        <v>27</v>
      </c>
      <c r="D10" s="4">
        <v>5405244.89</v>
      </c>
      <c r="E10" s="4">
        <v>6093429.3</v>
      </c>
      <c r="F10" s="4">
        <v>6629228.04</v>
      </c>
      <c r="G10" s="4">
        <v>6429228</v>
      </c>
      <c r="H10" s="4">
        <v>6512812</v>
      </c>
      <c r="I10" s="4">
        <v>6520000</v>
      </c>
      <c r="J10" s="4">
        <v>6520000</v>
      </c>
      <c r="K10" s="4">
        <v>6520000</v>
      </c>
      <c r="L10" s="4">
        <v>6500000</v>
      </c>
      <c r="M10" s="4">
        <v>6500000</v>
      </c>
      <c r="N10" s="4">
        <v>6600000</v>
      </c>
      <c r="O10" s="4">
        <v>6600000</v>
      </c>
      <c r="P10" s="4">
        <v>6650000</v>
      </c>
      <c r="Q10" s="4">
        <v>6700000</v>
      </c>
    </row>
    <row r="11" spans="1:17" ht="33.75">
      <c r="A11" s="2" t="s">
        <v>28</v>
      </c>
      <c r="B11" s="2"/>
      <c r="C11" s="3" t="s">
        <v>29</v>
      </c>
      <c r="D11" s="4">
        <v>1961129.64</v>
      </c>
      <c r="E11" s="4">
        <v>2086416.37</v>
      </c>
      <c r="F11" s="4">
        <v>2225696</v>
      </c>
      <c r="G11" s="4">
        <v>2225696</v>
      </c>
      <c r="H11" s="4">
        <v>2058020</v>
      </c>
      <c r="I11" s="4">
        <v>2050000</v>
      </c>
      <c r="J11" s="4">
        <v>2100000</v>
      </c>
      <c r="K11" s="4">
        <v>2100000</v>
      </c>
      <c r="L11" s="4">
        <v>2150000</v>
      </c>
      <c r="M11" s="4">
        <v>2200000</v>
      </c>
      <c r="N11" s="4">
        <v>2300000</v>
      </c>
      <c r="O11" s="4">
        <v>2350000</v>
      </c>
      <c r="P11" s="4">
        <v>2400000</v>
      </c>
      <c r="Q11" s="4">
        <v>2500000</v>
      </c>
    </row>
    <row r="12" spans="1:17" ht="22.5">
      <c r="A12" s="2" t="s">
        <v>30</v>
      </c>
      <c r="B12" s="2"/>
      <c r="C12" s="3" t="s">
        <v>31</v>
      </c>
      <c r="D12" s="4">
        <v>0</v>
      </c>
      <c r="E12" s="4">
        <v>0</v>
      </c>
      <c r="F12" s="4">
        <v>19253</v>
      </c>
      <c r="G12" s="4">
        <v>0</v>
      </c>
      <c r="H12" s="4">
        <v>589929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</row>
    <row r="13" spans="1:17" ht="45">
      <c r="A13" s="2" t="s">
        <v>32</v>
      </c>
      <c r="B13" s="2"/>
      <c r="C13" s="3" t="s">
        <v>33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</row>
    <row r="14" spans="1:17" ht="22.5">
      <c r="A14" s="2" t="s">
        <v>34</v>
      </c>
      <c r="B14" s="2"/>
      <c r="C14" s="3" t="s">
        <v>35</v>
      </c>
      <c r="D14" s="4">
        <v>0</v>
      </c>
      <c r="E14" s="4">
        <v>0</v>
      </c>
      <c r="F14" s="4">
        <v>0</v>
      </c>
      <c r="G14" s="4">
        <v>0</v>
      </c>
      <c r="H14" s="4">
        <v>1296540.72</v>
      </c>
      <c r="I14" s="4">
        <v>1311596.8</v>
      </c>
      <c r="J14" s="4">
        <v>597575.4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</row>
    <row r="15" spans="1:17" ht="12.75">
      <c r="A15" s="2">
        <v>3</v>
      </c>
      <c r="B15" s="2" t="s">
        <v>36</v>
      </c>
      <c r="C15" s="3" t="s">
        <v>37</v>
      </c>
      <c r="D15" s="4">
        <v>2643731.22</v>
      </c>
      <c r="E15" s="4">
        <v>2523311.05</v>
      </c>
      <c r="F15" s="4">
        <v>1496216</v>
      </c>
      <c r="G15" s="4">
        <f>SUM(G5-G9)</f>
        <v>2144005.4299999997</v>
      </c>
      <c r="H15" s="4">
        <f>SUM(H5-H9)</f>
        <v>4612371.999999998</v>
      </c>
      <c r="I15" s="4">
        <v>3624037</v>
      </c>
      <c r="J15" s="4">
        <v>3359517</v>
      </c>
      <c r="K15" s="4">
        <v>4000000</v>
      </c>
      <c r="L15" s="4">
        <f>SUM(L5-L9)</f>
        <v>790000</v>
      </c>
      <c r="M15" s="4">
        <f>SUM(M5-M9)</f>
        <v>2062000</v>
      </c>
      <c r="N15" s="4">
        <v>2547000</v>
      </c>
      <c r="O15" s="4">
        <v>2027000</v>
      </c>
      <c r="P15" s="4">
        <v>1700000</v>
      </c>
      <c r="Q15" s="4">
        <v>2000000</v>
      </c>
    </row>
    <row r="16" spans="1:17" ht="45">
      <c r="A16" s="2">
        <v>4</v>
      </c>
      <c r="B16" s="2"/>
      <c r="C16" s="3" t="s">
        <v>38</v>
      </c>
      <c r="D16" s="4">
        <v>435131.87</v>
      </c>
      <c r="E16" s="4">
        <v>788922.08</v>
      </c>
      <c r="F16" s="4">
        <v>608415.25</v>
      </c>
      <c r="G16" s="4">
        <v>608415.25</v>
      </c>
      <c r="H16" s="4">
        <v>1216971.53</v>
      </c>
      <c r="I16" s="4">
        <v>327577</v>
      </c>
      <c r="J16" s="4">
        <v>0</v>
      </c>
      <c r="K16" s="4">
        <v>0</v>
      </c>
      <c r="L16" s="4">
        <v>908000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</row>
    <row r="17" spans="1:17" ht="67.5">
      <c r="A17" s="2" t="s">
        <v>39</v>
      </c>
      <c r="B17" s="2"/>
      <c r="C17" s="3" t="s">
        <v>40</v>
      </c>
      <c r="D17" s="4">
        <v>0</v>
      </c>
      <c r="E17" s="4">
        <v>0</v>
      </c>
      <c r="F17" s="4">
        <v>0</v>
      </c>
      <c r="G17" s="4">
        <v>0</v>
      </c>
      <c r="H17" s="4">
        <v>1216971.53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</row>
    <row r="18" spans="1:17" ht="33.75">
      <c r="A18" s="2">
        <v>5</v>
      </c>
      <c r="B18" s="2"/>
      <c r="C18" s="3" t="s">
        <v>41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</row>
    <row r="19" spans="1:17" ht="22.5">
      <c r="A19" s="2">
        <v>6</v>
      </c>
      <c r="B19" s="2" t="s">
        <v>42</v>
      </c>
      <c r="C19" s="3" t="s">
        <v>43</v>
      </c>
      <c r="D19" s="4">
        <f>SUM(D15+D16+D18)</f>
        <v>3078863.0900000003</v>
      </c>
      <c r="E19" s="4">
        <f aca="true" t="shared" si="0" ref="E19:Q19">SUM(E15+E16+E18)</f>
        <v>3312233.13</v>
      </c>
      <c r="F19" s="4">
        <f t="shared" si="0"/>
        <v>2104631.25</v>
      </c>
      <c r="G19" s="4">
        <f t="shared" si="0"/>
        <v>2752420.6799999997</v>
      </c>
      <c r="H19" s="4">
        <f t="shared" si="0"/>
        <v>5829343.529999998</v>
      </c>
      <c r="I19" s="4">
        <f t="shared" si="0"/>
        <v>3951614</v>
      </c>
      <c r="J19" s="4">
        <f t="shared" si="0"/>
        <v>3359517</v>
      </c>
      <c r="K19" s="4">
        <f t="shared" si="0"/>
        <v>4000000</v>
      </c>
      <c r="L19" s="4">
        <f t="shared" si="0"/>
        <v>1698000</v>
      </c>
      <c r="M19" s="4">
        <f t="shared" si="0"/>
        <v>2062000</v>
      </c>
      <c r="N19" s="4">
        <f t="shared" si="0"/>
        <v>2547000</v>
      </c>
      <c r="O19" s="4">
        <f t="shared" si="0"/>
        <v>2027000</v>
      </c>
      <c r="P19" s="4">
        <f t="shared" si="0"/>
        <v>1700000</v>
      </c>
      <c r="Q19" s="4">
        <f t="shared" si="0"/>
        <v>2000000</v>
      </c>
    </row>
    <row r="20" spans="1:17" ht="22.5">
      <c r="A20" s="2">
        <v>7</v>
      </c>
      <c r="B20" s="2" t="s">
        <v>44</v>
      </c>
      <c r="C20" s="3" t="s">
        <v>45</v>
      </c>
      <c r="D20" s="4">
        <f>SUM(D21:D22)</f>
        <v>1740743.0699999998</v>
      </c>
      <c r="E20" s="4">
        <f aca="true" t="shared" si="1" ref="E20:Q20">SUM(E21:E22)</f>
        <v>1640844.03</v>
      </c>
      <c r="F20" s="4">
        <f t="shared" si="1"/>
        <v>1845977</v>
      </c>
      <c r="G20" s="4">
        <f t="shared" si="1"/>
        <v>1774102.69</v>
      </c>
      <c r="H20" s="4">
        <f t="shared" si="1"/>
        <v>3178460.53</v>
      </c>
      <c r="I20" s="4">
        <f t="shared" si="1"/>
        <v>4900663.47</v>
      </c>
      <c r="J20" s="4">
        <f t="shared" si="1"/>
        <v>1849577</v>
      </c>
      <c r="K20" s="4">
        <f t="shared" si="1"/>
        <v>592000</v>
      </c>
      <c r="L20" s="4">
        <f t="shared" si="1"/>
        <v>582000</v>
      </c>
      <c r="M20" s="4">
        <f t="shared" si="1"/>
        <v>562000</v>
      </c>
      <c r="N20" s="4">
        <f t="shared" si="1"/>
        <v>547000</v>
      </c>
      <c r="O20" s="4">
        <f t="shared" si="1"/>
        <v>527000</v>
      </c>
      <c r="P20" s="4">
        <f t="shared" si="1"/>
        <v>512000</v>
      </c>
      <c r="Q20" s="4">
        <f t="shared" si="1"/>
        <v>460574</v>
      </c>
    </row>
    <row r="21" spans="1:17" ht="33.75">
      <c r="A21" s="2" t="s">
        <v>46</v>
      </c>
      <c r="B21" s="2"/>
      <c r="C21" s="3" t="s">
        <v>47</v>
      </c>
      <c r="D21" s="4">
        <v>1493158.16</v>
      </c>
      <c r="E21" s="4">
        <v>1380392.32</v>
      </c>
      <c r="F21" s="4">
        <v>1545977</v>
      </c>
      <c r="G21" s="4">
        <v>1545977</v>
      </c>
      <c r="H21" s="4">
        <v>2878460.53</v>
      </c>
      <c r="I21" s="4">
        <v>4650663.47</v>
      </c>
      <c r="J21" s="4">
        <v>1649577</v>
      </c>
      <c r="K21" s="4">
        <v>472000</v>
      </c>
      <c r="L21" s="4">
        <v>472000</v>
      </c>
      <c r="M21" s="4">
        <v>472000</v>
      </c>
      <c r="N21" s="4">
        <v>472000</v>
      </c>
      <c r="O21" s="4">
        <v>472000</v>
      </c>
      <c r="P21" s="4">
        <v>472000</v>
      </c>
      <c r="Q21" s="4">
        <v>440574</v>
      </c>
    </row>
    <row r="22" spans="1:17" ht="22.5">
      <c r="A22" s="2" t="s">
        <v>48</v>
      </c>
      <c r="B22" s="2"/>
      <c r="C22" s="3" t="s">
        <v>49</v>
      </c>
      <c r="D22" s="4">
        <v>247584.91</v>
      </c>
      <c r="E22" s="4">
        <v>260451.71</v>
      </c>
      <c r="F22" s="4">
        <v>300000</v>
      </c>
      <c r="G22" s="4">
        <v>228125.69</v>
      </c>
      <c r="H22" s="4">
        <v>300000</v>
      </c>
      <c r="I22" s="4">
        <v>250000</v>
      </c>
      <c r="J22" s="4">
        <v>200000</v>
      </c>
      <c r="K22" s="4">
        <v>120000</v>
      </c>
      <c r="L22" s="4">
        <v>110000</v>
      </c>
      <c r="M22" s="4">
        <v>90000</v>
      </c>
      <c r="N22" s="4">
        <v>75000</v>
      </c>
      <c r="O22" s="4">
        <v>55000</v>
      </c>
      <c r="P22" s="4">
        <v>40000</v>
      </c>
      <c r="Q22" s="4">
        <v>20000</v>
      </c>
    </row>
    <row r="23" spans="1:17" ht="33.75">
      <c r="A23" s="2">
        <v>8</v>
      </c>
      <c r="B23" s="2"/>
      <c r="C23" s="3" t="s">
        <v>50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</row>
    <row r="24" spans="1:17" ht="22.5">
      <c r="A24" s="2">
        <v>9</v>
      </c>
      <c r="B24" s="2" t="s">
        <v>51</v>
      </c>
      <c r="C24" s="3" t="s">
        <v>52</v>
      </c>
      <c r="D24" s="4">
        <f>SUM(D19-D20-D23)</f>
        <v>1338120.0200000005</v>
      </c>
      <c r="E24" s="4">
        <f aca="true" t="shared" si="2" ref="E24:Q24">SUM(E19-E20-E23)</f>
        <v>1671389.0999999999</v>
      </c>
      <c r="F24" s="4">
        <f t="shared" si="2"/>
        <v>258654.25</v>
      </c>
      <c r="G24" s="4">
        <f t="shared" si="2"/>
        <v>978317.9899999998</v>
      </c>
      <c r="H24" s="4">
        <f t="shared" si="2"/>
        <v>2650882.9999999986</v>
      </c>
      <c r="I24" s="4">
        <f t="shared" si="2"/>
        <v>-949049.4699999997</v>
      </c>
      <c r="J24" s="4">
        <f t="shared" si="2"/>
        <v>1509940</v>
      </c>
      <c r="K24" s="4">
        <f t="shared" si="2"/>
        <v>3408000</v>
      </c>
      <c r="L24" s="4">
        <f t="shared" si="2"/>
        <v>1116000</v>
      </c>
      <c r="M24" s="4">
        <f t="shared" si="2"/>
        <v>1500000</v>
      </c>
      <c r="N24" s="4">
        <f t="shared" si="2"/>
        <v>2000000</v>
      </c>
      <c r="O24" s="4">
        <f t="shared" si="2"/>
        <v>1500000</v>
      </c>
      <c r="P24" s="4">
        <f t="shared" si="2"/>
        <v>1188000</v>
      </c>
      <c r="Q24" s="4">
        <f t="shared" si="2"/>
        <v>1539426</v>
      </c>
    </row>
    <row r="25" spans="1:17" ht="12.75">
      <c r="A25" s="2">
        <v>10</v>
      </c>
      <c r="B25" s="2"/>
      <c r="C25" s="3" t="s">
        <v>53</v>
      </c>
      <c r="D25" s="4">
        <v>2663120.02</v>
      </c>
      <c r="E25" s="4">
        <v>3265855.85</v>
      </c>
      <c r="F25" s="4">
        <v>6666610</v>
      </c>
      <c r="G25" s="4">
        <v>4704389</v>
      </c>
      <c r="H25" s="4">
        <v>5723969</v>
      </c>
      <c r="I25" s="4">
        <v>11767</v>
      </c>
      <c r="J25" s="4">
        <v>1509940</v>
      </c>
      <c r="K25" s="4">
        <v>2500000</v>
      </c>
      <c r="L25" s="4">
        <v>1116000</v>
      </c>
      <c r="M25" s="4">
        <v>1500000</v>
      </c>
      <c r="N25" s="4">
        <v>2000000</v>
      </c>
      <c r="O25" s="4">
        <v>1500000</v>
      </c>
      <c r="P25" s="4">
        <v>1188000</v>
      </c>
      <c r="Q25" s="4">
        <v>1508000</v>
      </c>
    </row>
    <row r="26" spans="1:17" ht="22.5">
      <c r="A26" s="2" t="s">
        <v>54</v>
      </c>
      <c r="B26" s="2"/>
      <c r="C26" s="3" t="s">
        <v>55</v>
      </c>
      <c r="D26" s="4">
        <v>0</v>
      </c>
      <c r="E26" s="4">
        <v>0</v>
      </c>
      <c r="F26" s="4">
        <v>0</v>
      </c>
      <c r="G26" s="4">
        <v>0</v>
      </c>
      <c r="H26" s="4">
        <v>5093969</v>
      </c>
      <c r="I26" s="4">
        <v>11767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</row>
    <row r="27" spans="1:17" ht="22.5">
      <c r="A27" s="2">
        <v>11</v>
      </c>
      <c r="B27" s="2"/>
      <c r="C27" s="3" t="s">
        <v>56</v>
      </c>
      <c r="D27" s="4">
        <v>1325000</v>
      </c>
      <c r="E27" s="4">
        <v>2202882</v>
      </c>
      <c r="F27" s="4">
        <v>6407956</v>
      </c>
      <c r="G27" s="4">
        <v>5580484</v>
      </c>
      <c r="H27" s="4">
        <v>3073086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</row>
    <row r="28" spans="1:17" ht="22.5">
      <c r="A28" s="2">
        <v>12</v>
      </c>
      <c r="B28" s="2" t="s">
        <v>57</v>
      </c>
      <c r="C28" s="3" t="s">
        <v>58</v>
      </c>
      <c r="D28" s="4">
        <f>SUM(D24-D25+D27)</f>
        <v>4.656612873077393E-10</v>
      </c>
      <c r="E28" s="4">
        <f aca="true" t="shared" si="3" ref="E28:Q28">SUM(E24-E25+E27)</f>
        <v>608415.2499999998</v>
      </c>
      <c r="F28" s="4">
        <f t="shared" si="3"/>
        <v>0.25</v>
      </c>
      <c r="G28" s="4">
        <f t="shared" si="3"/>
        <v>1854412.9899999998</v>
      </c>
      <c r="H28" s="4">
        <f t="shared" si="3"/>
        <v>-1.3969838619232178E-09</v>
      </c>
      <c r="I28" s="4">
        <f t="shared" si="3"/>
        <v>-960816.4699999997</v>
      </c>
      <c r="J28" s="4">
        <f t="shared" si="3"/>
        <v>0</v>
      </c>
      <c r="K28" s="4">
        <f t="shared" si="3"/>
        <v>908000</v>
      </c>
      <c r="L28" s="4">
        <f t="shared" si="3"/>
        <v>0</v>
      </c>
      <c r="M28" s="4">
        <f t="shared" si="3"/>
        <v>0</v>
      </c>
      <c r="N28" s="4">
        <f t="shared" si="3"/>
        <v>0</v>
      </c>
      <c r="O28" s="4">
        <f t="shared" si="3"/>
        <v>0</v>
      </c>
      <c r="P28" s="4">
        <f t="shared" si="3"/>
        <v>0</v>
      </c>
      <c r="Q28" s="4">
        <f t="shared" si="3"/>
        <v>31426</v>
      </c>
    </row>
    <row r="29" spans="1:17" ht="20.25" customHeight="1">
      <c r="A29" s="2">
        <v>13</v>
      </c>
      <c r="B29" s="2"/>
      <c r="C29" s="3" t="s">
        <v>59</v>
      </c>
      <c r="D29" s="4">
        <v>4246199.84</v>
      </c>
      <c r="E29" s="4">
        <v>5343682</v>
      </c>
      <c r="F29" s="4">
        <v>10205661</v>
      </c>
      <c r="G29" s="4">
        <v>9378189</v>
      </c>
      <c r="H29" s="4">
        <f>SUM(G29-H21+H27)</f>
        <v>9572814.47</v>
      </c>
      <c r="I29" s="4">
        <f>SUM(H29-I21+I27)</f>
        <v>4922151.000000001</v>
      </c>
      <c r="J29" s="4">
        <f>SUM(I29-J21+J27)</f>
        <v>3272574.000000001</v>
      </c>
      <c r="K29" s="4">
        <f aca="true" t="shared" si="4" ref="K29:Q29">SUM(J29-K21+K27)</f>
        <v>2800574.000000001</v>
      </c>
      <c r="L29" s="4">
        <f t="shared" si="4"/>
        <v>2328574.000000001</v>
      </c>
      <c r="M29" s="4">
        <f t="shared" si="4"/>
        <v>1856574.000000001</v>
      </c>
      <c r="N29" s="4">
        <f t="shared" si="4"/>
        <v>1384574.000000001</v>
      </c>
      <c r="O29" s="4">
        <f t="shared" si="4"/>
        <v>912574.0000000009</v>
      </c>
      <c r="P29" s="4">
        <f t="shared" si="4"/>
        <v>440574.00000000093</v>
      </c>
      <c r="Q29" s="4">
        <f t="shared" si="4"/>
        <v>9.313225746154785E-10</v>
      </c>
    </row>
    <row r="30" spans="1:17" ht="33.75">
      <c r="A30" s="2" t="s">
        <v>60</v>
      </c>
      <c r="B30" s="2"/>
      <c r="C30" s="3" t="s">
        <v>61</v>
      </c>
      <c r="D30" s="4">
        <v>0</v>
      </c>
      <c r="E30" s="4">
        <v>0</v>
      </c>
      <c r="F30" s="4">
        <v>1687956</v>
      </c>
      <c r="G30" s="4">
        <v>860483.53</v>
      </c>
      <c r="H30" s="4">
        <v>3933569.53</v>
      </c>
      <c r="I30" s="4">
        <v>3073086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</row>
    <row r="31" spans="1:17" ht="43.5" customHeight="1" thickBot="1">
      <c r="A31" s="12" t="s">
        <v>62</v>
      </c>
      <c r="B31" s="12"/>
      <c r="C31" s="13" t="s">
        <v>63</v>
      </c>
      <c r="D31" s="14">
        <v>0</v>
      </c>
      <c r="E31" s="14">
        <v>0</v>
      </c>
      <c r="F31" s="14">
        <v>0</v>
      </c>
      <c r="G31" s="14">
        <v>0</v>
      </c>
      <c r="H31" s="14">
        <v>860483.53</v>
      </c>
      <c r="I31" s="14">
        <v>3073086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</row>
    <row r="32" spans="1:17" ht="43.5" customHeight="1" thickTop="1">
      <c r="A32" s="15" t="s">
        <v>0</v>
      </c>
      <c r="B32" s="15" t="s">
        <v>1</v>
      </c>
      <c r="C32" s="15" t="s">
        <v>2</v>
      </c>
      <c r="D32" s="16" t="s">
        <v>3</v>
      </c>
      <c r="E32" s="16" t="s">
        <v>4</v>
      </c>
      <c r="F32" s="16" t="s">
        <v>5</v>
      </c>
      <c r="G32" s="16" t="s">
        <v>6</v>
      </c>
      <c r="H32" s="16" t="s">
        <v>7</v>
      </c>
      <c r="I32" s="16" t="s">
        <v>8</v>
      </c>
      <c r="J32" s="16" t="s">
        <v>9</v>
      </c>
      <c r="K32" s="16" t="s">
        <v>10</v>
      </c>
      <c r="L32" s="16" t="s">
        <v>11</v>
      </c>
      <c r="M32" s="16" t="s">
        <v>12</v>
      </c>
      <c r="N32" s="16" t="s">
        <v>13</v>
      </c>
      <c r="O32" s="16" t="s">
        <v>14</v>
      </c>
      <c r="P32" s="16" t="s">
        <v>15</v>
      </c>
      <c r="Q32" s="16" t="s">
        <v>16</v>
      </c>
    </row>
    <row r="33" spans="1:17" ht="78.75">
      <c r="A33" s="2">
        <v>14</v>
      </c>
      <c r="B33" s="2"/>
      <c r="C33" s="3" t="s">
        <v>64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0</v>
      </c>
      <c r="L33" s="4">
        <v>0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</row>
    <row r="34" spans="1:17" ht="33.75">
      <c r="A34" s="2">
        <v>15</v>
      </c>
      <c r="B34" s="2" t="s">
        <v>65</v>
      </c>
      <c r="C34" s="3" t="s">
        <v>66</v>
      </c>
      <c r="D34" s="9">
        <f>(D20+D12)/D5</f>
        <v>0.11939537808147116</v>
      </c>
      <c r="E34" s="8">
        <f>(E20+E12)/E5</f>
        <v>0.10695787638936798</v>
      </c>
      <c r="F34" s="8">
        <f aca="true" t="shared" si="5" ref="F34:Q34">(F20+F12)/F5</f>
        <v>0.11621749788301039</v>
      </c>
      <c r="G34" s="8">
        <f t="shared" si="5"/>
        <v>0.10973052046556736</v>
      </c>
      <c r="H34" s="8">
        <f t="shared" si="5"/>
        <v>0.19109911879389535</v>
      </c>
      <c r="I34" s="8">
        <f t="shared" si="5"/>
        <v>0.27057146729813547</v>
      </c>
      <c r="J34" s="8">
        <f t="shared" si="5"/>
        <v>0.10569011428571429</v>
      </c>
      <c r="K34" s="8">
        <f t="shared" si="5"/>
        <v>0.032</v>
      </c>
      <c r="L34" s="8">
        <v>0.0387</v>
      </c>
      <c r="M34" s="8">
        <f t="shared" si="5"/>
        <v>0.034453163315350664</v>
      </c>
      <c r="N34" s="8">
        <f t="shared" si="5"/>
        <v>0.03246868878732118</v>
      </c>
      <c r="O34" s="8">
        <f t="shared" si="5"/>
        <v>0.031318713971593276</v>
      </c>
      <c r="P34" s="8">
        <f t="shared" si="5"/>
        <v>0.03103030303030303</v>
      </c>
      <c r="Q34" s="8">
        <f t="shared" si="5"/>
        <v>0.02709258823529412</v>
      </c>
    </row>
    <row r="35" spans="1:17" ht="33.75">
      <c r="A35" s="2" t="s">
        <v>67</v>
      </c>
      <c r="B35" s="2" t="s">
        <v>68</v>
      </c>
      <c r="C35" s="3" t="s">
        <v>69</v>
      </c>
      <c r="D35" s="7">
        <v>0</v>
      </c>
      <c r="E35" s="7">
        <v>0</v>
      </c>
      <c r="F35" s="8">
        <v>0</v>
      </c>
      <c r="G35" s="8">
        <v>0</v>
      </c>
      <c r="H35" s="8">
        <v>0.0647</v>
      </c>
      <c r="I35" s="8">
        <v>0.0477</v>
      </c>
      <c r="J35" s="8">
        <v>0.0406</v>
      </c>
      <c r="K35" s="8">
        <v>0.0567</v>
      </c>
      <c r="L35" s="8">
        <v>0.1155</v>
      </c>
      <c r="M35" s="8">
        <v>0.1166</v>
      </c>
      <c r="N35" s="8">
        <v>0.1253</v>
      </c>
      <c r="O35" s="8">
        <v>0.1043</v>
      </c>
      <c r="P35" s="8">
        <v>0.1283</v>
      </c>
      <c r="Q35" s="8">
        <v>0.1215</v>
      </c>
    </row>
    <row r="36" spans="1:17" ht="33.75">
      <c r="A36" s="2">
        <v>16</v>
      </c>
      <c r="B36" s="2" t="s">
        <v>70</v>
      </c>
      <c r="C36" s="3" t="s">
        <v>71</v>
      </c>
      <c r="D36" s="10" t="s">
        <v>86</v>
      </c>
      <c r="E36" s="10" t="s">
        <v>86</v>
      </c>
      <c r="F36" s="10" t="s">
        <v>86</v>
      </c>
      <c r="G36" s="10" t="s">
        <v>86</v>
      </c>
      <c r="H36" s="10" t="s">
        <v>88</v>
      </c>
      <c r="I36" s="10" t="s">
        <v>88</v>
      </c>
      <c r="J36" s="10" t="s">
        <v>88</v>
      </c>
      <c r="K36" s="10" t="s">
        <v>86</v>
      </c>
      <c r="L36" s="10" t="s">
        <v>86</v>
      </c>
      <c r="M36" s="10" t="s">
        <v>86</v>
      </c>
      <c r="N36" s="10" t="s">
        <v>86</v>
      </c>
      <c r="O36" s="10" t="s">
        <v>86</v>
      </c>
      <c r="P36" s="10" t="s">
        <v>86</v>
      </c>
      <c r="Q36" s="10" t="s">
        <v>86</v>
      </c>
    </row>
    <row r="37" spans="1:17" ht="45">
      <c r="A37" s="2">
        <v>17</v>
      </c>
      <c r="B37" s="2" t="s">
        <v>72</v>
      </c>
      <c r="C37" s="3" t="s">
        <v>73</v>
      </c>
      <c r="D37" s="8">
        <f>(D21+D12+D22-D13-D31)/D5</f>
        <v>0.11939537808147116</v>
      </c>
      <c r="E37" s="8">
        <f>(E21+E12+E22-E13-E31)/E5</f>
        <v>0.10695787638936798</v>
      </c>
      <c r="F37" s="8">
        <f aca="true" t="shared" si="6" ref="F37:Q37">(F21+F12+F22-F13-F31)/F5</f>
        <v>0.11621749788301039</v>
      </c>
      <c r="G37" s="8">
        <f t="shared" si="6"/>
        <v>0.10973052046556736</v>
      </c>
      <c r="H37" s="8">
        <f t="shared" si="6"/>
        <v>0.1474630660422945</v>
      </c>
      <c r="I37" s="8">
        <f t="shared" si="6"/>
        <v>0.10090272892354187</v>
      </c>
      <c r="J37" s="8">
        <f t="shared" si="6"/>
        <v>0.10569011428571429</v>
      </c>
      <c r="K37" s="8">
        <f t="shared" si="6"/>
        <v>0.032</v>
      </c>
      <c r="L37" s="8">
        <f t="shared" si="6"/>
        <v>0.038696808510638295</v>
      </c>
      <c r="M37" s="8">
        <f t="shared" si="6"/>
        <v>0.034453163315350664</v>
      </c>
      <c r="N37" s="8">
        <f t="shared" si="6"/>
        <v>0.03246868878732118</v>
      </c>
      <c r="O37" s="8">
        <f t="shared" si="6"/>
        <v>0.031318713971593276</v>
      </c>
      <c r="P37" s="8">
        <f t="shared" si="6"/>
        <v>0.03103030303030303</v>
      </c>
      <c r="Q37" s="8">
        <f t="shared" si="6"/>
        <v>0.02709258823529412</v>
      </c>
    </row>
    <row r="38" spans="1:17" ht="33.75">
      <c r="A38" s="2">
        <v>18</v>
      </c>
      <c r="B38" s="2" t="s">
        <v>74</v>
      </c>
      <c r="C38" s="3" t="s">
        <v>75</v>
      </c>
      <c r="D38" s="8">
        <f>(D29-D30)/D5</f>
        <v>0.29124150717215397</v>
      </c>
      <c r="E38" s="8">
        <f aca="true" t="shared" si="7" ref="E38:Q38">(E29-E30)/E5</f>
        <v>0.3483261470135529</v>
      </c>
      <c r="F38" s="8">
        <f t="shared" si="7"/>
        <v>0.530715441423099</v>
      </c>
      <c r="G38" s="8">
        <f t="shared" si="7"/>
        <v>0.5268309775210984</v>
      </c>
      <c r="H38" s="8">
        <f t="shared" si="7"/>
        <v>0.285972225036124</v>
      </c>
      <c r="I38" s="8">
        <f t="shared" si="7"/>
        <v>0.10208908104837223</v>
      </c>
      <c r="J38" s="8">
        <f t="shared" si="7"/>
        <v>0.18700422857142862</v>
      </c>
      <c r="K38" s="8">
        <f t="shared" si="7"/>
        <v>0.15138237837837842</v>
      </c>
      <c r="L38" s="8">
        <f t="shared" si="7"/>
        <v>0.15482539893617028</v>
      </c>
      <c r="M38" s="8">
        <f t="shared" si="7"/>
        <v>0.11381645414418838</v>
      </c>
      <c r="N38" s="8">
        <f t="shared" si="7"/>
        <v>0.082185196177361</v>
      </c>
      <c r="O38" s="8">
        <f t="shared" si="7"/>
        <v>0.0542327212218459</v>
      </c>
      <c r="P38" s="8">
        <f t="shared" si="7"/>
        <v>0.0267014545454546</v>
      </c>
      <c r="Q38" s="8">
        <f t="shared" si="7"/>
        <v>5.478368085973403E-17</v>
      </c>
    </row>
    <row r="39" spans="1:17" ht="22.5">
      <c r="A39" s="2">
        <v>19</v>
      </c>
      <c r="B39" s="2" t="s">
        <v>76</v>
      </c>
      <c r="C39" s="3" t="s">
        <v>77</v>
      </c>
      <c r="D39" s="4">
        <f>SUM(D9+D22)</f>
        <v>12183505.75</v>
      </c>
      <c r="E39" s="4">
        <f>SUM(E9+E22)</f>
        <v>13078171.030000001</v>
      </c>
      <c r="F39" s="4">
        <f>SUM(F9+F22)</f>
        <v>14853260.49</v>
      </c>
      <c r="G39" s="4">
        <f>SUM(G22+G9)</f>
        <v>14251934.67</v>
      </c>
      <c r="H39" s="4">
        <f>SUM(H9+H22)</f>
        <v>15407182.72</v>
      </c>
      <c r="I39" s="4">
        <f>SUM(I9+I22)</f>
        <v>14738233</v>
      </c>
      <c r="J39" s="4">
        <f>SUM(J9+J22)</f>
        <v>14340483</v>
      </c>
      <c r="K39" s="4">
        <f aca="true" t="shared" si="8" ref="K39:Q39">SUM(K9+K22)</f>
        <v>14620000</v>
      </c>
      <c r="L39" s="4">
        <f t="shared" si="8"/>
        <v>14360000</v>
      </c>
      <c r="M39" s="4">
        <f t="shared" si="8"/>
        <v>14340000</v>
      </c>
      <c r="N39" s="4">
        <f t="shared" si="8"/>
        <v>14375000</v>
      </c>
      <c r="O39" s="4">
        <f t="shared" si="8"/>
        <v>14855000</v>
      </c>
      <c r="P39" s="4">
        <f t="shared" si="8"/>
        <v>14840000</v>
      </c>
      <c r="Q39" s="4">
        <f t="shared" si="8"/>
        <v>15020000</v>
      </c>
    </row>
    <row r="40" spans="1:17" ht="12.75">
      <c r="A40" s="2">
        <v>20</v>
      </c>
      <c r="B40" s="2" t="s">
        <v>78</v>
      </c>
      <c r="C40" s="3" t="s">
        <v>79</v>
      </c>
      <c r="D40" s="4">
        <f aca="true" t="shared" si="9" ref="D40:Q40">SUM(D25+D39)</f>
        <v>14846625.77</v>
      </c>
      <c r="E40" s="4">
        <f t="shared" si="9"/>
        <v>16344026.88</v>
      </c>
      <c r="F40" s="4">
        <f t="shared" si="9"/>
        <v>21519870.490000002</v>
      </c>
      <c r="G40" s="4">
        <f t="shared" si="9"/>
        <v>18956323.67</v>
      </c>
      <c r="H40" s="4">
        <f t="shared" si="9"/>
        <v>21131151.72</v>
      </c>
      <c r="I40" s="4">
        <f t="shared" si="9"/>
        <v>14750000</v>
      </c>
      <c r="J40" s="4">
        <f t="shared" si="9"/>
        <v>15850423</v>
      </c>
      <c r="K40" s="4">
        <f t="shared" si="9"/>
        <v>17120000</v>
      </c>
      <c r="L40" s="4">
        <f t="shared" si="9"/>
        <v>15476000</v>
      </c>
      <c r="M40" s="4">
        <f t="shared" si="9"/>
        <v>15840000</v>
      </c>
      <c r="N40" s="4">
        <f t="shared" si="9"/>
        <v>16375000</v>
      </c>
      <c r="O40" s="4">
        <f t="shared" si="9"/>
        <v>16355000</v>
      </c>
      <c r="P40" s="4">
        <f t="shared" si="9"/>
        <v>16028000</v>
      </c>
      <c r="Q40" s="4">
        <f t="shared" si="9"/>
        <v>16528000</v>
      </c>
    </row>
    <row r="41" spans="1:17" ht="12.75">
      <c r="A41" s="2">
        <v>21</v>
      </c>
      <c r="B41" s="2" t="s">
        <v>80</v>
      </c>
      <c r="C41" s="3" t="s">
        <v>81</v>
      </c>
      <c r="D41" s="4">
        <f aca="true" t="shared" si="10" ref="D41:Q41">SUM(D5-D40)</f>
        <v>-266973.70999999903</v>
      </c>
      <c r="E41" s="4">
        <f t="shared" si="10"/>
        <v>-1002996.5100000016</v>
      </c>
      <c r="F41" s="4">
        <f t="shared" si="10"/>
        <v>-5470394.000000002</v>
      </c>
      <c r="G41" s="4">
        <f t="shared" si="10"/>
        <v>-2788509.2600000016</v>
      </c>
      <c r="H41" s="4">
        <f t="shared" si="10"/>
        <v>-1411597</v>
      </c>
      <c r="I41" s="4">
        <f t="shared" si="10"/>
        <v>3362270</v>
      </c>
      <c r="J41" s="4">
        <f t="shared" si="10"/>
        <v>1649577</v>
      </c>
      <c r="K41" s="4">
        <f t="shared" si="10"/>
        <v>1380000</v>
      </c>
      <c r="L41" s="4">
        <f t="shared" si="10"/>
        <v>-436000</v>
      </c>
      <c r="M41" s="4">
        <f t="shared" si="10"/>
        <v>472000</v>
      </c>
      <c r="N41" s="4">
        <f t="shared" si="10"/>
        <v>472000</v>
      </c>
      <c r="O41" s="4">
        <f t="shared" si="10"/>
        <v>472000</v>
      </c>
      <c r="P41" s="4">
        <f t="shared" si="10"/>
        <v>472000</v>
      </c>
      <c r="Q41" s="4">
        <f t="shared" si="10"/>
        <v>472000</v>
      </c>
    </row>
    <row r="42" spans="1:17" ht="22.5">
      <c r="A42" s="2">
        <v>22</v>
      </c>
      <c r="B42" s="2" t="s">
        <v>82</v>
      </c>
      <c r="C42" s="3" t="s">
        <v>83</v>
      </c>
      <c r="D42" s="4">
        <f>SUM(D16+D18+D27)</f>
        <v>1760131.87</v>
      </c>
      <c r="E42" s="4">
        <f aca="true" t="shared" si="11" ref="E42:Q42">SUM(E16+E18+E27)</f>
        <v>2991804.08</v>
      </c>
      <c r="F42" s="4">
        <f t="shared" si="11"/>
        <v>7016371.25</v>
      </c>
      <c r="G42" s="4">
        <f t="shared" si="11"/>
        <v>6188899.25</v>
      </c>
      <c r="H42" s="4">
        <f t="shared" si="11"/>
        <v>4290057.53</v>
      </c>
      <c r="I42" s="4">
        <f t="shared" si="11"/>
        <v>327577</v>
      </c>
      <c r="J42" s="4">
        <f t="shared" si="11"/>
        <v>0</v>
      </c>
      <c r="K42" s="4">
        <f t="shared" si="11"/>
        <v>0</v>
      </c>
      <c r="L42" s="4">
        <f t="shared" si="11"/>
        <v>908000</v>
      </c>
      <c r="M42" s="4">
        <f t="shared" si="11"/>
        <v>0</v>
      </c>
      <c r="N42" s="4">
        <f t="shared" si="11"/>
        <v>0</v>
      </c>
      <c r="O42" s="4">
        <f t="shared" si="11"/>
        <v>0</v>
      </c>
      <c r="P42" s="4">
        <f t="shared" si="11"/>
        <v>0</v>
      </c>
      <c r="Q42" s="4">
        <f t="shared" si="11"/>
        <v>0</v>
      </c>
    </row>
    <row r="43" spans="1:17" ht="12.75">
      <c r="A43" s="2">
        <v>23</v>
      </c>
      <c r="B43" s="2" t="s">
        <v>84</v>
      </c>
      <c r="C43" s="3" t="s">
        <v>85</v>
      </c>
      <c r="D43" s="4">
        <f>SUM(D21+D23)</f>
        <v>1493158.16</v>
      </c>
      <c r="E43" s="4">
        <f aca="true" t="shared" si="12" ref="E43:Q43">SUM(E21+E23)</f>
        <v>1380392.32</v>
      </c>
      <c r="F43" s="4">
        <f t="shared" si="12"/>
        <v>1545977</v>
      </c>
      <c r="G43" s="4">
        <f t="shared" si="12"/>
        <v>1545977</v>
      </c>
      <c r="H43" s="4">
        <f t="shared" si="12"/>
        <v>2878460.53</v>
      </c>
      <c r="I43" s="4">
        <f t="shared" si="12"/>
        <v>4650663.47</v>
      </c>
      <c r="J43" s="4">
        <f t="shared" si="12"/>
        <v>1649577</v>
      </c>
      <c r="K43" s="4">
        <f t="shared" si="12"/>
        <v>472000</v>
      </c>
      <c r="L43" s="4">
        <f t="shared" si="12"/>
        <v>472000</v>
      </c>
      <c r="M43" s="4">
        <f t="shared" si="12"/>
        <v>472000</v>
      </c>
      <c r="N43" s="4">
        <f t="shared" si="12"/>
        <v>472000</v>
      </c>
      <c r="O43" s="4">
        <f t="shared" si="12"/>
        <v>472000</v>
      </c>
      <c r="P43" s="4">
        <f t="shared" si="12"/>
        <v>472000</v>
      </c>
      <c r="Q43" s="4">
        <f t="shared" si="12"/>
        <v>440574</v>
      </c>
    </row>
    <row r="44" spans="4:17" ht="12.75">
      <c r="D44" s="6"/>
      <c r="E44" s="6"/>
      <c r="F44" s="6"/>
      <c r="G44" s="6"/>
      <c r="P44" s="1"/>
      <c r="Q44" s="1"/>
    </row>
    <row r="45" spans="1:17" ht="54" customHeight="1">
      <c r="A45" s="18" t="s">
        <v>90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</sheetData>
  <mergeCells count="2">
    <mergeCell ref="A1:Q1"/>
    <mergeCell ref="A45:Q45"/>
  </mergeCells>
  <printOptions/>
  <pageMargins left="0.75" right="0.75" top="1" bottom="1" header="0.5" footer="0.5"/>
  <pageSetup horizontalDpi="600" verticalDpi="6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2011-04-07T13:20:06Z</cp:lastPrinted>
  <dcterms:created xsi:type="dcterms:W3CDTF">2010-12-28T14:08:48Z</dcterms:created>
  <dcterms:modified xsi:type="dcterms:W3CDTF">2011-04-07T13:30:27Z</dcterms:modified>
  <cp:category/>
  <cp:version/>
  <cp:contentType/>
  <cp:contentStatus/>
</cp:coreProperties>
</file>